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gollub\SafeShare\RG documents\budget\Budget FY2020\"/>
    </mc:Choice>
  </mc:AlternateContent>
  <xr:revisionPtr revIDLastSave="0" documentId="8_{1E7DFB05-88C7-4C5A-BC93-CBE9E9F37B5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0 Budget" sheetId="3" r:id="rId1"/>
    <sheet name="2020 Functional Expenses" sheetId="1" r:id="rId2"/>
  </sheets>
  <definedNames>
    <definedName name="_xlnm.Print_Area" localSheetId="0">'2020 Budget'!$A$1:$G$53</definedName>
    <definedName name="_xlnm.Print_Area" localSheetId="1">'2020 Functional Expenses'!$A$4:$H$14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7" i="1"/>
  <c r="B12" i="1"/>
  <c r="C27" i="3" l="1"/>
  <c r="C10" i="3"/>
  <c r="B27" i="3" l="1"/>
  <c r="F52" i="3" l="1"/>
  <c r="G52" i="3" s="1"/>
  <c r="D48" i="3"/>
  <c r="C48" i="3"/>
  <c r="B48" i="3"/>
  <c r="F47" i="3"/>
  <c r="G47" i="3" s="1"/>
  <c r="F46" i="3"/>
  <c r="G46" i="3" s="1"/>
  <c r="F45" i="3"/>
  <c r="G45" i="3" s="1"/>
  <c r="F44" i="3"/>
  <c r="G44" i="3" s="1"/>
  <c r="F43" i="3"/>
  <c r="G43" i="3" s="1"/>
  <c r="E43" i="3"/>
  <c r="E48" i="3" s="1"/>
  <c r="F41" i="3"/>
  <c r="G41" i="3" s="1"/>
  <c r="F40" i="3"/>
  <c r="G40" i="3" s="1"/>
  <c r="F39" i="3"/>
  <c r="G39" i="3" s="1"/>
  <c r="F38" i="3"/>
  <c r="G38" i="3" s="1"/>
  <c r="F37" i="3"/>
  <c r="G37" i="3" s="1"/>
  <c r="E37" i="3"/>
  <c r="F36" i="3"/>
  <c r="G36" i="3" s="1"/>
  <c r="F35" i="3"/>
  <c r="G35" i="3" s="1"/>
  <c r="F34" i="3"/>
  <c r="G34" i="3" s="1"/>
  <c r="F33" i="3"/>
  <c r="G33" i="3" s="1"/>
  <c r="F32" i="3"/>
  <c r="G32" i="3" s="1"/>
  <c r="F31" i="3"/>
  <c r="F30" i="3"/>
  <c r="G30" i="3" s="1"/>
  <c r="F29" i="3"/>
  <c r="G29" i="3" s="1"/>
  <c r="F28" i="3"/>
  <c r="G28" i="3" s="1"/>
  <c r="E27" i="3"/>
  <c r="E49" i="3" s="1"/>
  <c r="D27" i="3"/>
  <c r="D49" i="3" s="1"/>
  <c r="C49" i="3"/>
  <c r="B49" i="3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D17" i="3"/>
  <c r="B17" i="3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E8" i="3"/>
  <c r="F7" i="3"/>
  <c r="G7" i="3" s="1"/>
  <c r="E7" i="3"/>
  <c r="E17" i="3" s="1"/>
  <c r="F6" i="3"/>
  <c r="G6" i="3" s="1"/>
  <c r="F5" i="3"/>
  <c r="G5" i="3" s="1"/>
  <c r="B51" i="3" l="1"/>
  <c r="B53" i="3" s="1"/>
  <c r="D51" i="3"/>
  <c r="D53" i="3" s="1"/>
  <c r="F27" i="3"/>
  <c r="G27" i="3" s="1"/>
  <c r="F49" i="3"/>
  <c r="G49" i="3" s="1"/>
  <c r="E51" i="3"/>
  <c r="E53" i="3" s="1"/>
  <c r="F48" i="3"/>
  <c r="G48" i="3" s="1"/>
  <c r="C17" i="3"/>
  <c r="C51" i="3" s="1"/>
  <c r="C53" i="3" s="1"/>
  <c r="G6" i="1"/>
  <c r="F53" i="3" l="1"/>
  <c r="G53" i="3" s="1"/>
  <c r="F51" i="3"/>
  <c r="G51" i="3" s="1"/>
  <c r="F17" i="3"/>
  <c r="G17" i="3" s="1"/>
  <c r="G15" i="1"/>
  <c r="H8" i="1" s="1"/>
  <c r="H7" i="1" l="1"/>
  <c r="H10" i="1"/>
  <c r="H6" i="1"/>
  <c r="H11" i="1"/>
  <c r="H13" i="1"/>
  <c r="H9" i="1"/>
  <c r="H12" i="1"/>
  <c r="B14" i="1" l="1"/>
  <c r="C7" i="1" s="1"/>
  <c r="C10" i="1" l="1"/>
  <c r="C6" i="1"/>
  <c r="C9" i="1"/>
  <c r="C12" i="1"/>
  <c r="C13" i="1"/>
  <c r="C8" i="1"/>
  <c r="C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 Bolger</author>
  </authors>
  <commentList>
    <comment ref="C3" authorId="0" shapeId="0" xr:uid="{860E5139-41E1-4B63-86DF-88344823E6A6}">
      <text>
        <r>
          <rPr>
            <sz val="9"/>
            <color indexed="81"/>
            <rFont val="Tahoma"/>
            <family val="2"/>
          </rPr>
          <t xml:space="preserve">As of Oct. 31, 2019
</t>
        </r>
      </text>
    </comment>
  </commentList>
</comments>
</file>

<file path=xl/sharedStrings.xml><?xml version="1.0" encoding="utf-8"?>
<sst xmlns="http://schemas.openxmlformats.org/spreadsheetml/2006/main" count="77" uniqueCount="68">
  <si>
    <t>Sponsorships</t>
  </si>
  <si>
    <t>Other</t>
  </si>
  <si>
    <t>Research</t>
  </si>
  <si>
    <t>Fundraising</t>
  </si>
  <si>
    <t>Family Services</t>
  </si>
  <si>
    <t>Public Health Ed</t>
  </si>
  <si>
    <t>Professional Ed</t>
  </si>
  <si>
    <t>Government Relations</t>
  </si>
  <si>
    <t>Global Outreach</t>
  </si>
  <si>
    <t>General &amp; Admin</t>
  </si>
  <si>
    <t>Functional Expenses FY 20</t>
  </si>
  <si>
    <t>Functional Expenses FY19</t>
  </si>
  <si>
    <t>  Description</t>
  </si>
  <si>
    <t>2020 </t>
  </si>
  <si>
    <t>2019 </t>
  </si>
  <si>
    <t>$ change from 2019 Projection to  2020 Budget</t>
  </si>
  <si>
    <t>% change from 2019 Projection to  2020 Budget</t>
  </si>
  <si>
    <t>Projection </t>
  </si>
  <si>
    <t>Budget </t>
  </si>
  <si>
    <t>Actual </t>
  </si>
  <si>
    <t>Revenue</t>
  </si>
  <si>
    <t>Net Special Events Revenue</t>
  </si>
  <si>
    <t>Contributions for Research</t>
  </si>
  <si>
    <t>Major Donors (non-research)</t>
  </si>
  <si>
    <t>Grants (non-research)</t>
  </si>
  <si>
    <t>Other Contributions</t>
  </si>
  <si>
    <t>Contributed Services for Research(non-cash)</t>
  </si>
  <si>
    <t>Endowment Fund Contribution</t>
  </si>
  <si>
    <t>Contract Revenue</t>
  </si>
  <si>
    <t>Registration Fees</t>
  </si>
  <si>
    <t>Dividends &amp; Interest</t>
  </si>
  <si>
    <t>Total Revenue</t>
  </si>
  <si>
    <t>Expenses</t>
  </si>
  <si>
    <t>Salaries</t>
  </si>
  <si>
    <t>Employee Benefits &amp; Payroll Taxes</t>
  </si>
  <si>
    <t>Rent</t>
  </si>
  <si>
    <t>Depreciation</t>
  </si>
  <si>
    <t>Telecommunications</t>
  </si>
  <si>
    <t>Printing</t>
  </si>
  <si>
    <t>IT &amp; Related Maintenance</t>
  </si>
  <si>
    <t>Office Supplies &amp; Other Equip. Maintenance</t>
  </si>
  <si>
    <t>Postage &amp; Shipping</t>
  </si>
  <si>
    <t>Travel</t>
  </si>
  <si>
    <t>Conferences, Trainings &amp; Exhibits</t>
  </si>
  <si>
    <t>World TSC Conference</t>
  </si>
  <si>
    <t>Board &amp; Committee Meetings</t>
  </si>
  <si>
    <t>Audit Fees</t>
  </si>
  <si>
    <t>Lobbying Fees</t>
  </si>
  <si>
    <t>Legal Fees</t>
  </si>
  <si>
    <t>Fundraising Fees</t>
  </si>
  <si>
    <t>Other Professional Fees</t>
  </si>
  <si>
    <t>Dues, Fees &amp; Subscriptions</t>
  </si>
  <si>
    <t>Insurance</t>
  </si>
  <si>
    <t>Bank &amp; Credit Card Fees</t>
  </si>
  <si>
    <t>Miscellaneous Expense</t>
  </si>
  <si>
    <t>Grants &amp; Research Contracts/Consulting:</t>
  </si>
  <si>
    <t xml:space="preserve">     Grants Expense</t>
  </si>
  <si>
    <t xml:space="preserve">     Biosample Repository</t>
  </si>
  <si>
    <t xml:space="preserve">     Natural History Database</t>
  </si>
  <si>
    <t xml:space="preserve">     Preclinical Consortium</t>
  </si>
  <si>
    <t xml:space="preserve">     Clinical Research Consortium</t>
  </si>
  <si>
    <t>Total Grants &amp; Research Contracts/Conslt</t>
  </si>
  <si>
    <t>Total Expenses</t>
  </si>
  <si>
    <t>Change in Net Assets before Gains(Losses)</t>
  </si>
  <si>
    <t>Total Realized Gains (Losses)</t>
  </si>
  <si>
    <t>Change in Net Assets</t>
  </si>
  <si>
    <t>Tuberous Sclerosis Alliance - 2020 Budget</t>
  </si>
  <si>
    <t>Approved Budget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</si>
</sst>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8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8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38" fontId="0" fillId="0" borderId="0" xfId="0" applyNumberFormat="1"/>
    <xf numFmtId="9" fontId="0" fillId="0" borderId="0" xfId="0" applyNumberForma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3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/>
    </xf>
    <xf numFmtId="0" fontId="2" fillId="0" borderId="6" xfId="0" applyFont="1" applyBorder="1"/>
    <xf numFmtId="0" fontId="0" fillId="4" borderId="6" xfId="0" applyFill="1" applyBorder="1"/>
    <xf numFmtId="0" fontId="0" fillId="0" borderId="6" xfId="0" applyBorder="1"/>
    <xf numFmtId="0" fontId="7" fillId="0" borderId="6" xfId="0" applyFont="1" applyBorder="1"/>
    <xf numFmtId="3" fontId="0" fillId="4" borderId="6" xfId="0" applyNumberFormat="1" applyFill="1" applyBorder="1"/>
    <xf numFmtId="3" fontId="0" fillId="0" borderId="6" xfId="0" applyNumberFormat="1" applyBorder="1"/>
    <xf numFmtId="38" fontId="0" fillId="0" borderId="6" xfId="0" applyNumberFormat="1" applyBorder="1"/>
    <xf numFmtId="9" fontId="0" fillId="0" borderId="6" xfId="0" applyNumberFormat="1" applyBorder="1"/>
    <xf numFmtId="3" fontId="0" fillId="4" borderId="7" xfId="0" applyNumberFormat="1" applyFill="1" applyBorder="1"/>
    <xf numFmtId="3" fontId="0" fillId="0" borderId="7" xfId="0" applyNumberFormat="1" applyBorder="1"/>
    <xf numFmtId="0" fontId="8" fillId="0" borderId="6" xfId="0" applyFont="1" applyBorder="1"/>
    <xf numFmtId="3" fontId="2" fillId="4" borderId="8" xfId="0" applyNumberFormat="1" applyFont="1" applyFill="1" applyBorder="1"/>
    <xf numFmtId="3" fontId="2" fillId="0" borderId="8" xfId="0" applyNumberFormat="1" applyFont="1" applyBorder="1"/>
    <xf numFmtId="38" fontId="2" fillId="0" borderId="8" xfId="0" applyNumberFormat="1" applyFont="1" applyBorder="1"/>
    <xf numFmtId="9" fontId="2" fillId="0" borderId="8" xfId="0" applyNumberFormat="1" applyFont="1" applyBorder="1"/>
    <xf numFmtId="0" fontId="0" fillId="4" borderId="5" xfId="0" applyFill="1" applyBorder="1"/>
    <xf numFmtId="0" fontId="0" fillId="0" borderId="5" xfId="0" applyBorder="1"/>
    <xf numFmtId="38" fontId="0" fillId="0" borderId="5" xfId="0" applyNumberFormat="1" applyBorder="1"/>
    <xf numFmtId="0" fontId="7" fillId="5" borderId="6" xfId="0" applyFont="1" applyFill="1" applyBorder="1"/>
    <xf numFmtId="3" fontId="0" fillId="4" borderId="8" xfId="0" applyNumberFormat="1" applyFill="1" applyBorder="1"/>
    <xf numFmtId="3" fontId="0" fillId="0" borderId="8" xfId="0" applyNumberFormat="1" applyBorder="1"/>
    <xf numFmtId="38" fontId="0" fillId="0" borderId="8" xfId="0" applyNumberFormat="1" applyBorder="1"/>
    <xf numFmtId="9" fontId="0" fillId="0" borderId="8" xfId="0" applyNumberFormat="1" applyBorder="1"/>
    <xf numFmtId="0" fontId="9" fillId="0" borderId="6" xfId="0" applyFont="1" applyBorder="1"/>
    <xf numFmtId="38" fontId="0" fillId="4" borderId="6" xfId="0" applyNumberFormat="1" applyFill="1" applyBorder="1"/>
    <xf numFmtId="38" fontId="2" fillId="4" borderId="9" xfId="0" applyNumberFormat="1" applyFont="1" applyFill="1" applyBorder="1"/>
    <xf numFmtId="38" fontId="2" fillId="0" borderId="9" xfId="0" applyNumberFormat="1" applyFont="1" applyBorder="1"/>
    <xf numFmtId="38" fontId="0" fillId="0" borderId="9" xfId="0" applyNumberFormat="1" applyBorder="1"/>
    <xf numFmtId="0" fontId="11" fillId="0" borderId="0" xfId="0" applyFont="1"/>
    <xf numFmtId="38" fontId="11" fillId="0" borderId="0" xfId="0" applyNumberFormat="1" applyFont="1"/>
    <xf numFmtId="9" fontId="11" fillId="0" borderId="0" xfId="0" applyNumberFormat="1" applyFont="1"/>
    <xf numFmtId="38" fontId="0" fillId="4" borderId="10" xfId="0" applyNumberFormat="1" applyFill="1" applyBorder="1"/>
    <xf numFmtId="38" fontId="1" fillId="0" borderId="10" xfId="0" applyNumberFormat="1" applyFont="1" applyBorder="1"/>
    <xf numFmtId="38" fontId="0" fillId="0" borderId="10" xfId="0" applyNumberFormat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33506828595577"/>
          <c:y val="0.18495878459478055"/>
          <c:w val="0.63900910691248336"/>
          <c:h val="0.62390235379029835"/>
        </c:manualLayout>
      </c:layout>
      <c:pieChart>
        <c:varyColors val="1"/>
        <c:ser>
          <c:idx val="1"/>
          <c:order val="1"/>
          <c:dLbls>
            <c:dLbl>
              <c:idx val="0"/>
              <c:layout>
                <c:manualLayout>
                  <c:x val="-0.2406440739025269"/>
                  <c:y val="4.3789376424658126E-3"/>
                </c:manualLayout>
              </c:layout>
              <c:spPr/>
              <c:txPr>
                <a:bodyPr/>
                <a:lstStyle/>
                <a:p>
                  <a:pPr>
                    <a:defRPr b="1" i="0" baseline="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79-48EF-B8F6-30D2E563442E}"/>
                </c:ext>
              </c:extLst>
            </c:dLbl>
            <c:dLbl>
              <c:idx val="1"/>
              <c:layout>
                <c:manualLayout>
                  <c:x val="0.1328503422366322"/>
                  <c:y val="-0.15926301040222982"/>
                </c:manualLayout>
              </c:layout>
              <c:spPr/>
              <c:txPr>
                <a:bodyPr/>
                <a:lstStyle/>
                <a:p>
                  <a:pPr>
                    <a:defRPr b="1" i="0" baseline="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79-48EF-B8F6-30D2E563442E}"/>
                </c:ext>
              </c:extLst>
            </c:dLbl>
            <c:dLbl>
              <c:idx val="2"/>
              <c:layout>
                <c:manualLayout>
                  <c:x val="-1.9653903556173129E-2"/>
                  <c:y val="6.8083075689039721E-2"/>
                </c:manualLayout>
              </c:layout>
              <c:tx>
                <c:rich>
                  <a:bodyPr/>
                  <a:lstStyle/>
                  <a:p>
                    <a:pPr>
                      <a:defRPr b="1" i="0" baseline="0"/>
                    </a:pPr>
                    <a:r>
                      <a:rPr lang="en-US"/>
                      <a:t>Public Health Ed 7%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79-48EF-B8F6-30D2E563442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b="1" i="0" baseline="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Professional Ed</a:t>
                    </a: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1%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79-48EF-B8F6-30D2E563442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b="1" i="0" baseline="0"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Government Relations 2%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79-48EF-B8F6-30D2E563442E}"/>
                </c:ext>
              </c:extLst>
            </c:dLbl>
            <c:dLbl>
              <c:idx val="5"/>
              <c:layout>
                <c:manualLayout>
                  <c:x val="-2.5090207879859175E-2"/>
                  <c:y val="-8.0234700007228446E-2"/>
                </c:manualLayout>
              </c:layout>
              <c:tx>
                <c:rich>
                  <a:bodyPr/>
                  <a:lstStyle/>
                  <a:p>
                    <a:pPr>
                      <a:defRPr b="1" i="0" baseline="0"/>
                    </a:pPr>
                    <a:r>
                      <a:rPr lang="en-US"/>
                      <a:t>Global Outreach 3%</a:t>
                    </a:r>
                  </a:p>
                </c:rich>
              </c:tx>
              <c:spPr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79-48EF-B8F6-30D2E563442E}"/>
                </c:ext>
              </c:extLst>
            </c:dLbl>
            <c:dLbl>
              <c:idx val="6"/>
              <c:layout>
                <c:manualLayout>
                  <c:x val="6.8420995642871379E-2"/>
                  <c:y val="1.9453978509096619E-2"/>
                </c:manualLayout>
              </c:layout>
              <c:spPr/>
              <c:txPr>
                <a:bodyPr/>
                <a:lstStyle/>
                <a:p>
                  <a:pPr>
                    <a:defRPr b="1" i="0" baseline="0"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79-48EF-B8F6-30D2E563442E}"/>
                </c:ext>
              </c:extLst>
            </c:dLbl>
            <c:dLbl>
              <c:idx val="7"/>
              <c:layout>
                <c:manualLayout>
                  <c:x val="4.8540361026300285E-2"/>
                  <c:y val="1.9853536826415229E-2"/>
                </c:manualLayout>
              </c:layout>
              <c:tx>
                <c:rich>
                  <a:bodyPr/>
                  <a:lstStyle/>
                  <a:p>
                    <a:pPr>
                      <a:defRPr b="1" i="0" baseline="0"/>
                    </a:pPr>
                    <a:r>
                      <a:rPr lang="en-US"/>
                      <a:t>General &amp; Admin 8%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79-48EF-B8F6-30D2E56344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 Functional Expenses'!$A$6:$A$13</c:f>
              <c:strCache>
                <c:ptCount val="8"/>
                <c:pt idx="0">
                  <c:v>Research</c:v>
                </c:pt>
                <c:pt idx="1">
                  <c:v>Family Services</c:v>
                </c:pt>
                <c:pt idx="2">
                  <c:v>Public Health Ed</c:v>
                </c:pt>
                <c:pt idx="3">
                  <c:v>Professional Ed</c:v>
                </c:pt>
                <c:pt idx="4">
                  <c:v>Government Relations</c:v>
                </c:pt>
                <c:pt idx="5">
                  <c:v>Global Outreach</c:v>
                </c:pt>
                <c:pt idx="6">
                  <c:v>Fundraising</c:v>
                </c:pt>
                <c:pt idx="7">
                  <c:v>General &amp; Admin</c:v>
                </c:pt>
              </c:strCache>
            </c:strRef>
          </c:cat>
          <c:val>
            <c:numRef>
              <c:f>'2020 Functional Expenses'!$C$6:$C$13</c:f>
              <c:numCache>
                <c:formatCode>0%</c:formatCode>
                <c:ptCount val="8"/>
                <c:pt idx="0">
                  <c:v>0.49559961183676121</c:v>
                </c:pt>
                <c:pt idx="1">
                  <c:v>0.12692762230144397</c:v>
                </c:pt>
                <c:pt idx="2">
                  <c:v>6.8531921876028246E-2</c:v>
                </c:pt>
                <c:pt idx="3">
                  <c:v>1.2148893059414924E-2</c:v>
                </c:pt>
                <c:pt idx="4">
                  <c:v>2.4970836637506426E-2</c:v>
                </c:pt>
                <c:pt idx="5">
                  <c:v>2.5750446288365429E-2</c:v>
                </c:pt>
                <c:pt idx="6">
                  <c:v>0.16405354394793809</c:v>
                </c:pt>
                <c:pt idx="7">
                  <c:v>8.2017124052541718E-2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79-48EF-B8F6-30D2E563442E}"/>
            </c:ext>
          </c:extLst>
        </c:ser>
        <c:ser>
          <c:idx val="0"/>
          <c:order val="0"/>
          <c:cat>
            <c:strRef>
              <c:f>'2020 Functional Expenses'!$A$6:$A$13</c:f>
              <c:strCache>
                <c:ptCount val="8"/>
                <c:pt idx="0">
                  <c:v>Research</c:v>
                </c:pt>
                <c:pt idx="1">
                  <c:v>Family Services</c:v>
                </c:pt>
                <c:pt idx="2">
                  <c:v>Public Health Ed</c:v>
                </c:pt>
                <c:pt idx="3">
                  <c:v>Professional Ed</c:v>
                </c:pt>
                <c:pt idx="4">
                  <c:v>Government Relations</c:v>
                </c:pt>
                <c:pt idx="5">
                  <c:v>Global Outreach</c:v>
                </c:pt>
                <c:pt idx="6">
                  <c:v>Fundraising</c:v>
                </c:pt>
                <c:pt idx="7">
                  <c:v>General &amp; Admin</c:v>
                </c:pt>
              </c:strCache>
            </c:strRef>
          </c:cat>
          <c:val>
            <c:numRef>
              <c:f>'2020 Functional Expenses'!$B$6:$B$13</c:f>
              <c:numCache>
                <c:formatCode>#,##0_);[Red]\(#,##0\)</c:formatCode>
                <c:ptCount val="8"/>
                <c:pt idx="0">
                  <c:v>3441692</c:v>
                </c:pt>
                <c:pt idx="1">
                  <c:v>881449</c:v>
                </c:pt>
                <c:pt idx="2">
                  <c:v>475920</c:v>
                </c:pt>
                <c:pt idx="3">
                  <c:v>84368</c:v>
                </c:pt>
                <c:pt idx="4">
                  <c:v>173410</c:v>
                </c:pt>
                <c:pt idx="5">
                  <c:v>178824</c:v>
                </c:pt>
                <c:pt idx="6">
                  <c:v>1139270</c:v>
                </c:pt>
                <c:pt idx="7">
                  <c:v>569568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E79-48EF-B8F6-30D2E563442E}"/>
            </c:ext>
          </c:extLst>
        </c:ser>
        <c:ser>
          <c:idx val="2"/>
          <c:order val="2"/>
          <c:cat>
            <c:strRef>
              <c:f>'2020 Functional Expenses'!$A$6:$A$13</c:f>
              <c:strCache>
                <c:ptCount val="8"/>
                <c:pt idx="0">
                  <c:v>Research</c:v>
                </c:pt>
                <c:pt idx="1">
                  <c:v>Family Services</c:v>
                </c:pt>
                <c:pt idx="2">
                  <c:v>Public Health Ed</c:v>
                </c:pt>
                <c:pt idx="3">
                  <c:v>Professional Ed</c:v>
                </c:pt>
                <c:pt idx="4">
                  <c:v>Government Relations</c:v>
                </c:pt>
                <c:pt idx="5">
                  <c:v>Global Outreach</c:v>
                </c:pt>
                <c:pt idx="6">
                  <c:v>Fundraising</c:v>
                </c:pt>
                <c:pt idx="7">
                  <c:v>General &amp; Admin</c:v>
                </c:pt>
              </c:strCache>
            </c:strRef>
          </c:cat>
          <c:val>
            <c:numRef>
              <c:f>'2020 Functional Expenses'!$A$5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79-48EF-B8F6-30D2E5634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</xdr:colOff>
      <xdr:row>0</xdr:row>
      <xdr:rowOff>30480</xdr:rowOff>
    </xdr:from>
    <xdr:to>
      <xdr:col>8</xdr:col>
      <xdr:colOff>249555</xdr:colOff>
      <xdr:row>21</xdr:row>
      <xdr:rowOff>129540</xdr:rowOff>
    </xdr:to>
    <xdr:graphicFrame macro="">
      <xdr:nvGraphicFramePr>
        <xdr:cNvPr id="4" name="Chart 3" title="Revenue Sources 20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0</xdr:colOff>
      <xdr:row>5</xdr:row>
      <xdr:rowOff>0</xdr:rowOff>
    </xdr:from>
    <xdr:ext cx="3067051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24374" y="190500"/>
          <a:ext cx="306705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n-US" sz="1200" b="1">
            <a:latin typeface="+mn-lt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0.17829</cdr:x>
      <cdr:y>0.03439</cdr:y>
    </cdr:from>
    <cdr:to>
      <cdr:x>0.89289</cdr:x>
      <cdr:y>0.10436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2858" y="135470"/>
          <a:ext cx="2777079" cy="275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Functional Expenses  </a:t>
          </a:r>
          <a:r>
            <a:rPr lang="en-US" sz="1200" b="1" i="1"/>
            <a:t>FY 2020 - Budgeted</a:t>
          </a:r>
        </a:p>
        <a:p xmlns:a="http://schemas.openxmlformats.org/drawingml/2006/main">
          <a:endParaRPr lang="en-US" sz="1200" b="1"/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0.30305</cdr:x>
      <cdr:y>0.90029</cdr:y>
    </cdr:from>
    <cdr:to>
      <cdr:x>0.88466</cdr:x>
      <cdr:y>0.97594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9402" y="3611884"/>
          <a:ext cx="2685712" cy="303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latin typeface="+mn-lt"/>
            </a:rPr>
            <a:t>Total Expenses - $6,944,501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4"/>
  <sheetViews>
    <sheetView tabSelected="1" workbookViewId="0">
      <selection activeCell="E8" sqref="E8"/>
    </sheetView>
  </sheetViews>
  <sheetFormatPr defaultRowHeight="14.4" x14ac:dyDescent="0.3"/>
  <cols>
    <col min="1" max="1" width="36.109375" customWidth="1"/>
    <col min="2" max="2" width="10" customWidth="1"/>
    <col min="3" max="3" width="11.44140625" customWidth="1"/>
    <col min="4" max="4" width="10.21875" customWidth="1"/>
    <col min="5" max="5" width="11" customWidth="1"/>
    <col min="6" max="7" width="13.21875" customWidth="1"/>
    <col min="257" max="257" width="36.109375" customWidth="1"/>
    <col min="258" max="258" width="10" customWidth="1"/>
    <col min="259" max="259" width="11.44140625" customWidth="1"/>
    <col min="260" max="260" width="10.21875" customWidth="1"/>
    <col min="261" max="261" width="11" customWidth="1"/>
    <col min="262" max="263" width="13.21875" customWidth="1"/>
    <col min="513" max="513" width="36.109375" customWidth="1"/>
    <col min="514" max="514" width="10" customWidth="1"/>
    <col min="515" max="515" width="11.44140625" customWidth="1"/>
    <col min="516" max="516" width="10.21875" customWidth="1"/>
    <col min="517" max="517" width="11" customWidth="1"/>
    <col min="518" max="519" width="13.21875" customWidth="1"/>
    <col min="769" max="769" width="36.109375" customWidth="1"/>
    <col min="770" max="770" width="10" customWidth="1"/>
    <col min="771" max="771" width="11.44140625" customWidth="1"/>
    <col min="772" max="772" width="10.21875" customWidth="1"/>
    <col min="773" max="773" width="11" customWidth="1"/>
    <col min="774" max="775" width="13.21875" customWidth="1"/>
    <col min="1025" max="1025" width="36.109375" customWidth="1"/>
    <col min="1026" max="1026" width="10" customWidth="1"/>
    <col min="1027" max="1027" width="11.44140625" customWidth="1"/>
    <col min="1028" max="1028" width="10.21875" customWidth="1"/>
    <col min="1029" max="1029" width="11" customWidth="1"/>
    <col min="1030" max="1031" width="13.21875" customWidth="1"/>
    <col min="1281" max="1281" width="36.109375" customWidth="1"/>
    <col min="1282" max="1282" width="10" customWidth="1"/>
    <col min="1283" max="1283" width="11.44140625" customWidth="1"/>
    <col min="1284" max="1284" width="10.21875" customWidth="1"/>
    <col min="1285" max="1285" width="11" customWidth="1"/>
    <col min="1286" max="1287" width="13.21875" customWidth="1"/>
    <col min="1537" max="1537" width="36.109375" customWidth="1"/>
    <col min="1538" max="1538" width="10" customWidth="1"/>
    <col min="1539" max="1539" width="11.44140625" customWidth="1"/>
    <col min="1540" max="1540" width="10.21875" customWidth="1"/>
    <col min="1541" max="1541" width="11" customWidth="1"/>
    <col min="1542" max="1543" width="13.21875" customWidth="1"/>
    <col min="1793" max="1793" width="36.109375" customWidth="1"/>
    <col min="1794" max="1794" width="10" customWidth="1"/>
    <col min="1795" max="1795" width="11.44140625" customWidth="1"/>
    <col min="1796" max="1796" width="10.21875" customWidth="1"/>
    <col min="1797" max="1797" width="11" customWidth="1"/>
    <col min="1798" max="1799" width="13.21875" customWidth="1"/>
    <col min="2049" max="2049" width="36.109375" customWidth="1"/>
    <col min="2050" max="2050" width="10" customWidth="1"/>
    <col min="2051" max="2051" width="11.44140625" customWidth="1"/>
    <col min="2052" max="2052" width="10.21875" customWidth="1"/>
    <col min="2053" max="2053" width="11" customWidth="1"/>
    <col min="2054" max="2055" width="13.21875" customWidth="1"/>
    <col min="2305" max="2305" width="36.109375" customWidth="1"/>
    <col min="2306" max="2306" width="10" customWidth="1"/>
    <col min="2307" max="2307" width="11.44140625" customWidth="1"/>
    <col min="2308" max="2308" width="10.21875" customWidth="1"/>
    <col min="2309" max="2309" width="11" customWidth="1"/>
    <col min="2310" max="2311" width="13.21875" customWidth="1"/>
    <col min="2561" max="2561" width="36.109375" customWidth="1"/>
    <col min="2562" max="2562" width="10" customWidth="1"/>
    <col min="2563" max="2563" width="11.44140625" customWidth="1"/>
    <col min="2564" max="2564" width="10.21875" customWidth="1"/>
    <col min="2565" max="2565" width="11" customWidth="1"/>
    <col min="2566" max="2567" width="13.21875" customWidth="1"/>
    <col min="2817" max="2817" width="36.109375" customWidth="1"/>
    <col min="2818" max="2818" width="10" customWidth="1"/>
    <col min="2819" max="2819" width="11.44140625" customWidth="1"/>
    <col min="2820" max="2820" width="10.21875" customWidth="1"/>
    <col min="2821" max="2821" width="11" customWidth="1"/>
    <col min="2822" max="2823" width="13.21875" customWidth="1"/>
    <col min="3073" max="3073" width="36.109375" customWidth="1"/>
    <col min="3074" max="3074" width="10" customWidth="1"/>
    <col min="3075" max="3075" width="11.44140625" customWidth="1"/>
    <col min="3076" max="3076" width="10.21875" customWidth="1"/>
    <col min="3077" max="3077" width="11" customWidth="1"/>
    <col min="3078" max="3079" width="13.21875" customWidth="1"/>
    <col min="3329" max="3329" width="36.109375" customWidth="1"/>
    <col min="3330" max="3330" width="10" customWidth="1"/>
    <col min="3331" max="3331" width="11.44140625" customWidth="1"/>
    <col min="3332" max="3332" width="10.21875" customWidth="1"/>
    <col min="3333" max="3333" width="11" customWidth="1"/>
    <col min="3334" max="3335" width="13.21875" customWidth="1"/>
    <col min="3585" max="3585" width="36.109375" customWidth="1"/>
    <col min="3586" max="3586" width="10" customWidth="1"/>
    <col min="3587" max="3587" width="11.44140625" customWidth="1"/>
    <col min="3588" max="3588" width="10.21875" customWidth="1"/>
    <col min="3589" max="3589" width="11" customWidth="1"/>
    <col min="3590" max="3591" width="13.21875" customWidth="1"/>
    <col min="3841" max="3841" width="36.109375" customWidth="1"/>
    <col min="3842" max="3842" width="10" customWidth="1"/>
    <col min="3843" max="3843" width="11.44140625" customWidth="1"/>
    <col min="3844" max="3844" width="10.21875" customWidth="1"/>
    <col min="3845" max="3845" width="11" customWidth="1"/>
    <col min="3846" max="3847" width="13.21875" customWidth="1"/>
    <col min="4097" max="4097" width="36.109375" customWidth="1"/>
    <col min="4098" max="4098" width="10" customWidth="1"/>
    <col min="4099" max="4099" width="11.44140625" customWidth="1"/>
    <col min="4100" max="4100" width="10.21875" customWidth="1"/>
    <col min="4101" max="4101" width="11" customWidth="1"/>
    <col min="4102" max="4103" width="13.21875" customWidth="1"/>
    <col min="4353" max="4353" width="36.109375" customWidth="1"/>
    <col min="4354" max="4354" width="10" customWidth="1"/>
    <col min="4355" max="4355" width="11.44140625" customWidth="1"/>
    <col min="4356" max="4356" width="10.21875" customWidth="1"/>
    <col min="4357" max="4357" width="11" customWidth="1"/>
    <col min="4358" max="4359" width="13.21875" customWidth="1"/>
    <col min="4609" max="4609" width="36.109375" customWidth="1"/>
    <col min="4610" max="4610" width="10" customWidth="1"/>
    <col min="4611" max="4611" width="11.44140625" customWidth="1"/>
    <col min="4612" max="4612" width="10.21875" customWidth="1"/>
    <col min="4613" max="4613" width="11" customWidth="1"/>
    <col min="4614" max="4615" width="13.21875" customWidth="1"/>
    <col min="4865" max="4865" width="36.109375" customWidth="1"/>
    <col min="4866" max="4866" width="10" customWidth="1"/>
    <col min="4867" max="4867" width="11.44140625" customWidth="1"/>
    <col min="4868" max="4868" width="10.21875" customWidth="1"/>
    <col min="4869" max="4869" width="11" customWidth="1"/>
    <col min="4870" max="4871" width="13.21875" customWidth="1"/>
    <col min="5121" max="5121" width="36.109375" customWidth="1"/>
    <col min="5122" max="5122" width="10" customWidth="1"/>
    <col min="5123" max="5123" width="11.44140625" customWidth="1"/>
    <col min="5124" max="5124" width="10.21875" customWidth="1"/>
    <col min="5125" max="5125" width="11" customWidth="1"/>
    <col min="5126" max="5127" width="13.21875" customWidth="1"/>
    <col min="5377" max="5377" width="36.109375" customWidth="1"/>
    <col min="5378" max="5378" width="10" customWidth="1"/>
    <col min="5379" max="5379" width="11.44140625" customWidth="1"/>
    <col min="5380" max="5380" width="10.21875" customWidth="1"/>
    <col min="5381" max="5381" width="11" customWidth="1"/>
    <col min="5382" max="5383" width="13.21875" customWidth="1"/>
    <col min="5633" max="5633" width="36.109375" customWidth="1"/>
    <col min="5634" max="5634" width="10" customWidth="1"/>
    <col min="5635" max="5635" width="11.44140625" customWidth="1"/>
    <col min="5636" max="5636" width="10.21875" customWidth="1"/>
    <col min="5637" max="5637" width="11" customWidth="1"/>
    <col min="5638" max="5639" width="13.21875" customWidth="1"/>
    <col min="5889" max="5889" width="36.109375" customWidth="1"/>
    <col min="5890" max="5890" width="10" customWidth="1"/>
    <col min="5891" max="5891" width="11.44140625" customWidth="1"/>
    <col min="5892" max="5892" width="10.21875" customWidth="1"/>
    <col min="5893" max="5893" width="11" customWidth="1"/>
    <col min="5894" max="5895" width="13.21875" customWidth="1"/>
    <col min="6145" max="6145" width="36.109375" customWidth="1"/>
    <col min="6146" max="6146" width="10" customWidth="1"/>
    <col min="6147" max="6147" width="11.44140625" customWidth="1"/>
    <col min="6148" max="6148" width="10.21875" customWidth="1"/>
    <col min="6149" max="6149" width="11" customWidth="1"/>
    <col min="6150" max="6151" width="13.21875" customWidth="1"/>
    <col min="6401" max="6401" width="36.109375" customWidth="1"/>
    <col min="6402" max="6402" width="10" customWidth="1"/>
    <col min="6403" max="6403" width="11.44140625" customWidth="1"/>
    <col min="6404" max="6404" width="10.21875" customWidth="1"/>
    <col min="6405" max="6405" width="11" customWidth="1"/>
    <col min="6406" max="6407" width="13.21875" customWidth="1"/>
    <col min="6657" max="6657" width="36.109375" customWidth="1"/>
    <col min="6658" max="6658" width="10" customWidth="1"/>
    <col min="6659" max="6659" width="11.44140625" customWidth="1"/>
    <col min="6660" max="6660" width="10.21875" customWidth="1"/>
    <col min="6661" max="6661" width="11" customWidth="1"/>
    <col min="6662" max="6663" width="13.21875" customWidth="1"/>
    <col min="6913" max="6913" width="36.109375" customWidth="1"/>
    <col min="6914" max="6914" width="10" customWidth="1"/>
    <col min="6915" max="6915" width="11.44140625" customWidth="1"/>
    <col min="6916" max="6916" width="10.21875" customWidth="1"/>
    <col min="6917" max="6917" width="11" customWidth="1"/>
    <col min="6918" max="6919" width="13.21875" customWidth="1"/>
    <col min="7169" max="7169" width="36.109375" customWidth="1"/>
    <col min="7170" max="7170" width="10" customWidth="1"/>
    <col min="7171" max="7171" width="11.44140625" customWidth="1"/>
    <col min="7172" max="7172" width="10.21875" customWidth="1"/>
    <col min="7173" max="7173" width="11" customWidth="1"/>
    <col min="7174" max="7175" width="13.21875" customWidth="1"/>
    <col min="7425" max="7425" width="36.109375" customWidth="1"/>
    <col min="7426" max="7426" width="10" customWidth="1"/>
    <col min="7427" max="7427" width="11.44140625" customWidth="1"/>
    <col min="7428" max="7428" width="10.21875" customWidth="1"/>
    <col min="7429" max="7429" width="11" customWidth="1"/>
    <col min="7430" max="7431" width="13.21875" customWidth="1"/>
    <col min="7681" max="7681" width="36.109375" customWidth="1"/>
    <col min="7682" max="7682" width="10" customWidth="1"/>
    <col min="7683" max="7683" width="11.44140625" customWidth="1"/>
    <col min="7684" max="7684" width="10.21875" customWidth="1"/>
    <col min="7685" max="7685" width="11" customWidth="1"/>
    <col min="7686" max="7687" width="13.21875" customWidth="1"/>
    <col min="7937" max="7937" width="36.109375" customWidth="1"/>
    <col min="7938" max="7938" width="10" customWidth="1"/>
    <col min="7939" max="7939" width="11.44140625" customWidth="1"/>
    <col min="7940" max="7940" width="10.21875" customWidth="1"/>
    <col min="7941" max="7941" width="11" customWidth="1"/>
    <col min="7942" max="7943" width="13.21875" customWidth="1"/>
    <col min="8193" max="8193" width="36.109375" customWidth="1"/>
    <col min="8194" max="8194" width="10" customWidth="1"/>
    <col min="8195" max="8195" width="11.44140625" customWidth="1"/>
    <col min="8196" max="8196" width="10.21875" customWidth="1"/>
    <col min="8197" max="8197" width="11" customWidth="1"/>
    <col min="8198" max="8199" width="13.21875" customWidth="1"/>
    <col min="8449" max="8449" width="36.109375" customWidth="1"/>
    <col min="8450" max="8450" width="10" customWidth="1"/>
    <col min="8451" max="8451" width="11.44140625" customWidth="1"/>
    <col min="8452" max="8452" width="10.21875" customWidth="1"/>
    <col min="8453" max="8453" width="11" customWidth="1"/>
    <col min="8454" max="8455" width="13.21875" customWidth="1"/>
    <col min="8705" max="8705" width="36.109375" customWidth="1"/>
    <col min="8706" max="8706" width="10" customWidth="1"/>
    <col min="8707" max="8707" width="11.44140625" customWidth="1"/>
    <col min="8708" max="8708" width="10.21875" customWidth="1"/>
    <col min="8709" max="8709" width="11" customWidth="1"/>
    <col min="8710" max="8711" width="13.21875" customWidth="1"/>
    <col min="8961" max="8961" width="36.109375" customWidth="1"/>
    <col min="8962" max="8962" width="10" customWidth="1"/>
    <col min="8963" max="8963" width="11.44140625" customWidth="1"/>
    <col min="8964" max="8964" width="10.21875" customWidth="1"/>
    <col min="8965" max="8965" width="11" customWidth="1"/>
    <col min="8966" max="8967" width="13.21875" customWidth="1"/>
    <col min="9217" max="9217" width="36.109375" customWidth="1"/>
    <col min="9218" max="9218" width="10" customWidth="1"/>
    <col min="9219" max="9219" width="11.44140625" customWidth="1"/>
    <col min="9220" max="9220" width="10.21875" customWidth="1"/>
    <col min="9221" max="9221" width="11" customWidth="1"/>
    <col min="9222" max="9223" width="13.21875" customWidth="1"/>
    <col min="9473" max="9473" width="36.109375" customWidth="1"/>
    <col min="9474" max="9474" width="10" customWidth="1"/>
    <col min="9475" max="9475" width="11.44140625" customWidth="1"/>
    <col min="9476" max="9476" width="10.21875" customWidth="1"/>
    <col min="9477" max="9477" width="11" customWidth="1"/>
    <col min="9478" max="9479" width="13.21875" customWidth="1"/>
    <col min="9729" max="9729" width="36.109375" customWidth="1"/>
    <col min="9730" max="9730" width="10" customWidth="1"/>
    <col min="9731" max="9731" width="11.44140625" customWidth="1"/>
    <col min="9732" max="9732" width="10.21875" customWidth="1"/>
    <col min="9733" max="9733" width="11" customWidth="1"/>
    <col min="9734" max="9735" width="13.21875" customWidth="1"/>
    <col min="9985" max="9985" width="36.109375" customWidth="1"/>
    <col min="9986" max="9986" width="10" customWidth="1"/>
    <col min="9987" max="9987" width="11.44140625" customWidth="1"/>
    <col min="9988" max="9988" width="10.21875" customWidth="1"/>
    <col min="9989" max="9989" width="11" customWidth="1"/>
    <col min="9990" max="9991" width="13.21875" customWidth="1"/>
    <col min="10241" max="10241" width="36.109375" customWidth="1"/>
    <col min="10242" max="10242" width="10" customWidth="1"/>
    <col min="10243" max="10243" width="11.44140625" customWidth="1"/>
    <col min="10244" max="10244" width="10.21875" customWidth="1"/>
    <col min="10245" max="10245" width="11" customWidth="1"/>
    <col min="10246" max="10247" width="13.21875" customWidth="1"/>
    <col min="10497" max="10497" width="36.109375" customWidth="1"/>
    <col min="10498" max="10498" width="10" customWidth="1"/>
    <col min="10499" max="10499" width="11.44140625" customWidth="1"/>
    <col min="10500" max="10500" width="10.21875" customWidth="1"/>
    <col min="10501" max="10501" width="11" customWidth="1"/>
    <col min="10502" max="10503" width="13.21875" customWidth="1"/>
    <col min="10753" max="10753" width="36.109375" customWidth="1"/>
    <col min="10754" max="10754" width="10" customWidth="1"/>
    <col min="10755" max="10755" width="11.44140625" customWidth="1"/>
    <col min="10756" max="10756" width="10.21875" customWidth="1"/>
    <col min="10757" max="10757" width="11" customWidth="1"/>
    <col min="10758" max="10759" width="13.21875" customWidth="1"/>
    <col min="11009" max="11009" width="36.109375" customWidth="1"/>
    <col min="11010" max="11010" width="10" customWidth="1"/>
    <col min="11011" max="11011" width="11.44140625" customWidth="1"/>
    <col min="11012" max="11012" width="10.21875" customWidth="1"/>
    <col min="11013" max="11013" width="11" customWidth="1"/>
    <col min="11014" max="11015" width="13.21875" customWidth="1"/>
    <col min="11265" max="11265" width="36.109375" customWidth="1"/>
    <col min="11266" max="11266" width="10" customWidth="1"/>
    <col min="11267" max="11267" width="11.44140625" customWidth="1"/>
    <col min="11268" max="11268" width="10.21875" customWidth="1"/>
    <col min="11269" max="11269" width="11" customWidth="1"/>
    <col min="11270" max="11271" width="13.21875" customWidth="1"/>
    <col min="11521" max="11521" width="36.109375" customWidth="1"/>
    <col min="11522" max="11522" width="10" customWidth="1"/>
    <col min="11523" max="11523" width="11.44140625" customWidth="1"/>
    <col min="11524" max="11524" width="10.21875" customWidth="1"/>
    <col min="11525" max="11525" width="11" customWidth="1"/>
    <col min="11526" max="11527" width="13.21875" customWidth="1"/>
    <col min="11777" max="11777" width="36.109375" customWidth="1"/>
    <col min="11778" max="11778" width="10" customWidth="1"/>
    <col min="11779" max="11779" width="11.44140625" customWidth="1"/>
    <col min="11780" max="11780" width="10.21875" customWidth="1"/>
    <col min="11781" max="11781" width="11" customWidth="1"/>
    <col min="11782" max="11783" width="13.21875" customWidth="1"/>
    <col min="12033" max="12033" width="36.109375" customWidth="1"/>
    <col min="12034" max="12034" width="10" customWidth="1"/>
    <col min="12035" max="12035" width="11.44140625" customWidth="1"/>
    <col min="12036" max="12036" width="10.21875" customWidth="1"/>
    <col min="12037" max="12037" width="11" customWidth="1"/>
    <col min="12038" max="12039" width="13.21875" customWidth="1"/>
    <col min="12289" max="12289" width="36.109375" customWidth="1"/>
    <col min="12290" max="12290" width="10" customWidth="1"/>
    <col min="12291" max="12291" width="11.44140625" customWidth="1"/>
    <col min="12292" max="12292" width="10.21875" customWidth="1"/>
    <col min="12293" max="12293" width="11" customWidth="1"/>
    <col min="12294" max="12295" width="13.21875" customWidth="1"/>
    <col min="12545" max="12545" width="36.109375" customWidth="1"/>
    <col min="12546" max="12546" width="10" customWidth="1"/>
    <col min="12547" max="12547" width="11.44140625" customWidth="1"/>
    <col min="12548" max="12548" width="10.21875" customWidth="1"/>
    <col min="12549" max="12549" width="11" customWidth="1"/>
    <col min="12550" max="12551" width="13.21875" customWidth="1"/>
    <col min="12801" max="12801" width="36.109375" customWidth="1"/>
    <col min="12802" max="12802" width="10" customWidth="1"/>
    <col min="12803" max="12803" width="11.44140625" customWidth="1"/>
    <col min="12804" max="12804" width="10.21875" customWidth="1"/>
    <col min="12805" max="12805" width="11" customWidth="1"/>
    <col min="12806" max="12807" width="13.21875" customWidth="1"/>
    <col min="13057" max="13057" width="36.109375" customWidth="1"/>
    <col min="13058" max="13058" width="10" customWidth="1"/>
    <col min="13059" max="13059" width="11.44140625" customWidth="1"/>
    <col min="13060" max="13060" width="10.21875" customWidth="1"/>
    <col min="13061" max="13061" width="11" customWidth="1"/>
    <col min="13062" max="13063" width="13.21875" customWidth="1"/>
    <col min="13313" max="13313" width="36.109375" customWidth="1"/>
    <col min="13314" max="13314" width="10" customWidth="1"/>
    <col min="13315" max="13315" width="11.44140625" customWidth="1"/>
    <col min="13316" max="13316" width="10.21875" customWidth="1"/>
    <col min="13317" max="13317" width="11" customWidth="1"/>
    <col min="13318" max="13319" width="13.21875" customWidth="1"/>
    <col min="13569" max="13569" width="36.109375" customWidth="1"/>
    <col min="13570" max="13570" width="10" customWidth="1"/>
    <col min="13571" max="13571" width="11.44140625" customWidth="1"/>
    <col min="13572" max="13572" width="10.21875" customWidth="1"/>
    <col min="13573" max="13573" width="11" customWidth="1"/>
    <col min="13574" max="13575" width="13.21875" customWidth="1"/>
    <col min="13825" max="13825" width="36.109375" customWidth="1"/>
    <col min="13826" max="13826" width="10" customWidth="1"/>
    <col min="13827" max="13827" width="11.44140625" customWidth="1"/>
    <col min="13828" max="13828" width="10.21875" customWidth="1"/>
    <col min="13829" max="13829" width="11" customWidth="1"/>
    <col min="13830" max="13831" width="13.21875" customWidth="1"/>
    <col min="14081" max="14081" width="36.109375" customWidth="1"/>
    <col min="14082" max="14082" width="10" customWidth="1"/>
    <col min="14083" max="14083" width="11.44140625" customWidth="1"/>
    <col min="14084" max="14084" width="10.21875" customWidth="1"/>
    <col min="14085" max="14085" width="11" customWidth="1"/>
    <col min="14086" max="14087" width="13.21875" customWidth="1"/>
    <col min="14337" max="14337" width="36.109375" customWidth="1"/>
    <col min="14338" max="14338" width="10" customWidth="1"/>
    <col min="14339" max="14339" width="11.44140625" customWidth="1"/>
    <col min="14340" max="14340" width="10.21875" customWidth="1"/>
    <col min="14341" max="14341" width="11" customWidth="1"/>
    <col min="14342" max="14343" width="13.21875" customWidth="1"/>
    <col min="14593" max="14593" width="36.109375" customWidth="1"/>
    <col min="14594" max="14594" width="10" customWidth="1"/>
    <col min="14595" max="14595" width="11.44140625" customWidth="1"/>
    <col min="14596" max="14596" width="10.21875" customWidth="1"/>
    <col min="14597" max="14597" width="11" customWidth="1"/>
    <col min="14598" max="14599" width="13.21875" customWidth="1"/>
    <col min="14849" max="14849" width="36.109375" customWidth="1"/>
    <col min="14850" max="14850" width="10" customWidth="1"/>
    <col min="14851" max="14851" width="11.44140625" customWidth="1"/>
    <col min="14852" max="14852" width="10.21875" customWidth="1"/>
    <col min="14853" max="14853" width="11" customWidth="1"/>
    <col min="14854" max="14855" width="13.21875" customWidth="1"/>
    <col min="15105" max="15105" width="36.109375" customWidth="1"/>
    <col min="15106" max="15106" width="10" customWidth="1"/>
    <col min="15107" max="15107" width="11.44140625" customWidth="1"/>
    <col min="15108" max="15108" width="10.21875" customWidth="1"/>
    <col min="15109" max="15109" width="11" customWidth="1"/>
    <col min="15110" max="15111" width="13.21875" customWidth="1"/>
    <col min="15361" max="15361" width="36.109375" customWidth="1"/>
    <col min="15362" max="15362" width="10" customWidth="1"/>
    <col min="15363" max="15363" width="11.44140625" customWidth="1"/>
    <col min="15364" max="15364" width="10.21875" customWidth="1"/>
    <col min="15365" max="15365" width="11" customWidth="1"/>
    <col min="15366" max="15367" width="13.21875" customWidth="1"/>
    <col min="15617" max="15617" width="36.109375" customWidth="1"/>
    <col min="15618" max="15618" width="10" customWidth="1"/>
    <col min="15619" max="15619" width="11.44140625" customWidth="1"/>
    <col min="15620" max="15620" width="10.21875" customWidth="1"/>
    <col min="15621" max="15621" width="11" customWidth="1"/>
    <col min="15622" max="15623" width="13.21875" customWidth="1"/>
    <col min="15873" max="15873" width="36.109375" customWidth="1"/>
    <col min="15874" max="15874" width="10" customWidth="1"/>
    <col min="15875" max="15875" width="11.44140625" customWidth="1"/>
    <col min="15876" max="15876" width="10.21875" customWidth="1"/>
    <col min="15877" max="15877" width="11" customWidth="1"/>
    <col min="15878" max="15879" width="13.21875" customWidth="1"/>
    <col min="16129" max="16129" width="36.109375" customWidth="1"/>
    <col min="16130" max="16130" width="10" customWidth="1"/>
    <col min="16131" max="16131" width="11.44140625" customWidth="1"/>
    <col min="16132" max="16132" width="10.21875" customWidth="1"/>
    <col min="16133" max="16133" width="11" customWidth="1"/>
    <col min="16134" max="16135" width="13.21875" customWidth="1"/>
  </cols>
  <sheetData>
    <row r="1" spans="1:7" ht="16.2" thickBot="1" x14ac:dyDescent="0.35">
      <c r="A1" s="3" t="s">
        <v>66</v>
      </c>
      <c r="B1" s="4"/>
      <c r="C1" s="4"/>
      <c r="D1" s="4"/>
      <c r="E1" s="4"/>
      <c r="F1" s="4"/>
      <c r="G1" s="5"/>
    </row>
    <row r="2" spans="1:7" ht="15" customHeight="1" x14ac:dyDescent="0.3">
      <c r="A2" s="45" t="s">
        <v>12</v>
      </c>
      <c r="B2" s="6" t="s">
        <v>13</v>
      </c>
      <c r="C2" s="7" t="s">
        <v>14</v>
      </c>
      <c r="D2" s="7" t="s">
        <v>14</v>
      </c>
      <c r="E2" s="8">
        <v>2018</v>
      </c>
      <c r="F2" s="47" t="s">
        <v>15</v>
      </c>
      <c r="G2" s="47" t="s">
        <v>16</v>
      </c>
    </row>
    <row r="3" spans="1:7" ht="31.2" customHeight="1" x14ac:dyDescent="0.3">
      <c r="A3" s="46"/>
      <c r="B3" s="9" t="s">
        <v>67</v>
      </c>
      <c r="C3" s="10" t="s">
        <v>17</v>
      </c>
      <c r="D3" s="10" t="s">
        <v>18</v>
      </c>
      <c r="E3" s="10" t="s">
        <v>19</v>
      </c>
      <c r="F3" s="48"/>
      <c r="G3" s="48"/>
    </row>
    <row r="4" spans="1:7" x14ac:dyDescent="0.3">
      <c r="A4" s="11" t="s">
        <v>20</v>
      </c>
      <c r="B4" s="12"/>
      <c r="C4" s="13"/>
      <c r="D4" s="13"/>
      <c r="E4" s="13"/>
      <c r="F4" s="13"/>
      <c r="G4" s="13"/>
    </row>
    <row r="5" spans="1:7" x14ac:dyDescent="0.3">
      <c r="A5" s="14" t="s">
        <v>21</v>
      </c>
      <c r="B5" s="15">
        <v>1341075</v>
      </c>
      <c r="C5" s="16">
        <v>2360071</v>
      </c>
      <c r="D5" s="16">
        <v>1641155</v>
      </c>
      <c r="E5" s="16">
        <v>1519235</v>
      </c>
      <c r="F5" s="17">
        <f>B5-C5</f>
        <v>-1018996</v>
      </c>
      <c r="G5" s="18">
        <f>F5/C5</f>
        <v>-0.4317649765621458</v>
      </c>
    </row>
    <row r="6" spans="1:7" x14ac:dyDescent="0.3">
      <c r="A6" s="14" t="s">
        <v>22</v>
      </c>
      <c r="B6" s="15">
        <v>3000000</v>
      </c>
      <c r="C6" s="16">
        <v>2174919</v>
      </c>
      <c r="D6" s="16">
        <v>1883499</v>
      </c>
      <c r="E6" s="16">
        <v>1421865</v>
      </c>
      <c r="F6" s="17">
        <f t="shared" ref="F6:F16" si="0">B6-C6</f>
        <v>825081</v>
      </c>
      <c r="G6" s="18">
        <f t="shared" ref="G6:G16" si="1">F6/C6</f>
        <v>0.37936171416038944</v>
      </c>
    </row>
    <row r="7" spans="1:7" x14ac:dyDescent="0.3">
      <c r="A7" s="14" t="s">
        <v>23</v>
      </c>
      <c r="B7" s="15">
        <v>714371</v>
      </c>
      <c r="C7" s="16">
        <v>591388</v>
      </c>
      <c r="D7" s="16">
        <v>589940</v>
      </c>
      <c r="E7" s="16">
        <f>633113+10000</f>
        <v>643113</v>
      </c>
      <c r="F7" s="17">
        <f t="shared" si="0"/>
        <v>122983</v>
      </c>
      <c r="G7" s="18">
        <f t="shared" si="1"/>
        <v>0.20795653614885659</v>
      </c>
    </row>
    <row r="8" spans="1:7" x14ac:dyDescent="0.3">
      <c r="A8" s="14" t="s">
        <v>24</v>
      </c>
      <c r="B8" s="15">
        <v>377300</v>
      </c>
      <c r="C8" s="16">
        <v>191797</v>
      </c>
      <c r="D8" s="16">
        <v>357800</v>
      </c>
      <c r="E8" s="16">
        <f>45281+311663</f>
        <v>356944</v>
      </c>
      <c r="F8" s="17">
        <f t="shared" si="0"/>
        <v>185503</v>
      </c>
      <c r="G8" s="18">
        <f t="shared" si="1"/>
        <v>0.96718405397373264</v>
      </c>
    </row>
    <row r="9" spans="1:7" x14ac:dyDescent="0.3">
      <c r="A9" s="14" t="s">
        <v>0</v>
      </c>
      <c r="B9" s="15">
        <v>0</v>
      </c>
      <c r="C9" s="16">
        <v>113500</v>
      </c>
      <c r="D9" s="16">
        <v>110000</v>
      </c>
      <c r="E9" s="16">
        <v>641573</v>
      </c>
      <c r="F9" s="17">
        <f t="shared" si="0"/>
        <v>-113500</v>
      </c>
      <c r="G9" s="18">
        <f t="shared" si="1"/>
        <v>-1</v>
      </c>
    </row>
    <row r="10" spans="1:7" x14ac:dyDescent="0.3">
      <c r="A10" s="14" t="s">
        <v>25</v>
      </c>
      <c r="B10" s="15">
        <v>270300</v>
      </c>
      <c r="C10" s="16">
        <f>85407+80000+41000+42500</f>
        <v>248907</v>
      </c>
      <c r="D10" s="16">
        <v>245000</v>
      </c>
      <c r="E10" s="16">
        <v>75266</v>
      </c>
      <c r="F10" s="17">
        <f t="shared" si="0"/>
        <v>21393</v>
      </c>
      <c r="G10" s="18">
        <f t="shared" si="1"/>
        <v>8.5947763622557821E-2</v>
      </c>
    </row>
    <row r="11" spans="1:7" x14ac:dyDescent="0.3">
      <c r="A11" s="14" t="s">
        <v>26</v>
      </c>
      <c r="B11" s="15">
        <v>0</v>
      </c>
      <c r="C11" s="16">
        <v>112900</v>
      </c>
      <c r="D11" s="16">
        <v>0</v>
      </c>
      <c r="E11" s="16">
        <v>5908</v>
      </c>
      <c r="F11" s="17">
        <f t="shared" si="0"/>
        <v>-112900</v>
      </c>
      <c r="G11" s="18">
        <f t="shared" si="1"/>
        <v>-1</v>
      </c>
    </row>
    <row r="12" spans="1:7" x14ac:dyDescent="0.3">
      <c r="A12" s="14" t="s">
        <v>27</v>
      </c>
      <c r="B12" s="19">
        <v>359000</v>
      </c>
      <c r="C12" s="20">
        <v>302000</v>
      </c>
      <c r="D12" s="20">
        <v>222000</v>
      </c>
      <c r="E12" s="20">
        <v>50000</v>
      </c>
      <c r="F12" s="17">
        <f t="shared" si="0"/>
        <v>57000</v>
      </c>
      <c r="G12" s="18">
        <f t="shared" si="1"/>
        <v>0.18874172185430463</v>
      </c>
    </row>
    <row r="13" spans="1:7" x14ac:dyDescent="0.3">
      <c r="A13" s="14" t="s">
        <v>28</v>
      </c>
      <c r="B13" s="15">
        <v>639075</v>
      </c>
      <c r="C13" s="16">
        <v>363288</v>
      </c>
      <c r="D13" s="16">
        <v>1492733</v>
      </c>
      <c r="E13" s="16">
        <v>1126302</v>
      </c>
      <c r="F13" s="17">
        <f t="shared" si="0"/>
        <v>275787</v>
      </c>
      <c r="G13" s="18">
        <f t="shared" si="1"/>
        <v>0.75914150756424659</v>
      </c>
    </row>
    <row r="14" spans="1:7" x14ac:dyDescent="0.3">
      <c r="A14" s="14" t="s">
        <v>29</v>
      </c>
      <c r="B14" s="12">
        <v>0</v>
      </c>
      <c r="C14" s="16">
        <v>60881</v>
      </c>
      <c r="D14" s="16">
        <v>80000</v>
      </c>
      <c r="E14" s="16">
        <v>101854</v>
      </c>
      <c r="F14" s="17">
        <f t="shared" si="0"/>
        <v>-60881</v>
      </c>
      <c r="G14" s="18">
        <f t="shared" si="1"/>
        <v>-1</v>
      </c>
    </row>
    <row r="15" spans="1:7" x14ac:dyDescent="0.3">
      <c r="A15" s="14" t="s">
        <v>30</v>
      </c>
      <c r="B15" s="15">
        <v>16800</v>
      </c>
      <c r="C15" s="16">
        <v>27064</v>
      </c>
      <c r="D15" s="16">
        <v>15600</v>
      </c>
      <c r="E15" s="16">
        <v>13783</v>
      </c>
      <c r="F15" s="17">
        <f t="shared" si="0"/>
        <v>-10264</v>
      </c>
      <c r="G15" s="18">
        <f t="shared" si="1"/>
        <v>-0.37924918711203076</v>
      </c>
    </row>
    <row r="16" spans="1:7" x14ac:dyDescent="0.3">
      <c r="A16" s="14" t="s">
        <v>1</v>
      </c>
      <c r="B16" s="12">
        <v>480</v>
      </c>
      <c r="C16" s="13">
        <v>595</v>
      </c>
      <c r="D16" s="16">
        <v>1500</v>
      </c>
      <c r="E16" s="16">
        <v>15116</v>
      </c>
      <c r="F16" s="17">
        <f t="shared" si="0"/>
        <v>-115</v>
      </c>
      <c r="G16" s="18">
        <f t="shared" si="1"/>
        <v>-0.19327731092436976</v>
      </c>
    </row>
    <row r="17" spans="1:7" x14ac:dyDescent="0.3">
      <c r="A17" s="21" t="s">
        <v>31</v>
      </c>
      <c r="B17" s="22">
        <f>SUM(B5:B16)</f>
        <v>6718401</v>
      </c>
      <c r="C17" s="23">
        <f>SUM(C5:C16)</f>
        <v>6547310</v>
      </c>
      <c r="D17" s="23">
        <f>SUM(D5:D16)</f>
        <v>6639227</v>
      </c>
      <c r="E17" s="23">
        <f>SUM(E5:E16)</f>
        <v>5970959</v>
      </c>
      <c r="F17" s="24">
        <f>B17-C17</f>
        <v>171091</v>
      </c>
      <c r="G17" s="25">
        <f>F17/C17</f>
        <v>2.6131495224756426E-2</v>
      </c>
    </row>
    <row r="18" spans="1:7" x14ac:dyDescent="0.3">
      <c r="A18" s="11"/>
      <c r="B18" s="26"/>
      <c r="C18" s="27"/>
      <c r="D18" s="27"/>
      <c r="E18" s="27"/>
      <c r="F18" s="28"/>
      <c r="G18" s="27"/>
    </row>
    <row r="19" spans="1:7" x14ac:dyDescent="0.3">
      <c r="A19" s="11" t="s">
        <v>32</v>
      </c>
      <c r="B19" s="12"/>
      <c r="C19" s="13"/>
      <c r="D19" s="13"/>
      <c r="E19" s="13"/>
      <c r="F19" s="17"/>
      <c r="G19" s="13"/>
    </row>
    <row r="20" spans="1:7" x14ac:dyDescent="0.3">
      <c r="A20" s="14" t="s">
        <v>33</v>
      </c>
      <c r="B20" s="15">
        <v>2168829</v>
      </c>
      <c r="C20" s="16">
        <v>1809874</v>
      </c>
      <c r="D20" s="16">
        <v>1838160</v>
      </c>
      <c r="E20" s="16">
        <v>1640637</v>
      </c>
      <c r="F20" s="17">
        <f>B20-C20</f>
        <v>358955</v>
      </c>
      <c r="G20" s="18">
        <f>F20/C20</f>
        <v>0.19833148605925052</v>
      </c>
    </row>
    <row r="21" spans="1:7" x14ac:dyDescent="0.3">
      <c r="A21" s="14" t="s">
        <v>34</v>
      </c>
      <c r="B21" s="15">
        <v>533783</v>
      </c>
      <c r="C21" s="16">
        <v>430500</v>
      </c>
      <c r="D21" s="16">
        <v>454997</v>
      </c>
      <c r="E21" s="16">
        <v>372548</v>
      </c>
      <c r="F21" s="17">
        <f t="shared" ref="F21:F49" si="2">B21-C21</f>
        <v>103283</v>
      </c>
      <c r="G21" s="18">
        <f t="shared" ref="G21:G49" si="3">F21/C21</f>
        <v>0.23991405342624855</v>
      </c>
    </row>
    <row r="22" spans="1:7" x14ac:dyDescent="0.3">
      <c r="A22" s="14" t="s">
        <v>35</v>
      </c>
      <c r="B22" s="15">
        <v>124853</v>
      </c>
      <c r="C22" s="16">
        <v>93633</v>
      </c>
      <c r="D22" s="16">
        <v>95768</v>
      </c>
      <c r="E22" s="16">
        <v>97207</v>
      </c>
      <c r="F22" s="17">
        <f t="shared" si="2"/>
        <v>31220</v>
      </c>
      <c r="G22" s="18">
        <f t="shared" si="3"/>
        <v>0.33342945329104057</v>
      </c>
    </row>
    <row r="23" spans="1:7" x14ac:dyDescent="0.3">
      <c r="A23" s="14" t="s">
        <v>36</v>
      </c>
      <c r="B23" s="15">
        <v>71908</v>
      </c>
      <c r="C23" s="16">
        <v>95873</v>
      </c>
      <c r="D23" s="16">
        <v>83158</v>
      </c>
      <c r="E23" s="16">
        <v>79409</v>
      </c>
      <c r="F23" s="17">
        <f t="shared" si="2"/>
        <v>-23965</v>
      </c>
      <c r="G23" s="18">
        <f t="shared" si="3"/>
        <v>-0.24996610098776506</v>
      </c>
    </row>
    <row r="24" spans="1:7" x14ac:dyDescent="0.3">
      <c r="A24" s="14" t="s">
        <v>37</v>
      </c>
      <c r="B24" s="15">
        <v>48935</v>
      </c>
      <c r="C24" s="16">
        <v>49477</v>
      </c>
      <c r="D24" s="16">
        <v>42075</v>
      </c>
      <c r="E24" s="16">
        <v>35737</v>
      </c>
      <c r="F24" s="17">
        <f t="shared" si="2"/>
        <v>-542</v>
      </c>
      <c r="G24" s="18">
        <f t="shared" si="3"/>
        <v>-1.0954584958667664E-2</v>
      </c>
    </row>
    <row r="25" spans="1:7" x14ac:dyDescent="0.3">
      <c r="A25" s="14" t="s">
        <v>38</v>
      </c>
      <c r="B25" s="15">
        <v>132519</v>
      </c>
      <c r="C25" s="16">
        <v>161469</v>
      </c>
      <c r="D25" s="16">
        <v>161469</v>
      </c>
      <c r="E25" s="16">
        <v>113673</v>
      </c>
      <c r="F25" s="17">
        <f t="shared" si="2"/>
        <v>-28950</v>
      </c>
      <c r="G25" s="18">
        <f t="shared" si="3"/>
        <v>-0.1792913810081192</v>
      </c>
    </row>
    <row r="26" spans="1:7" x14ac:dyDescent="0.3">
      <c r="A26" s="14" t="s">
        <v>39</v>
      </c>
      <c r="B26" s="15">
        <v>139612</v>
      </c>
      <c r="C26" s="16">
        <v>129951</v>
      </c>
      <c r="D26" s="16">
        <v>140597</v>
      </c>
      <c r="E26" s="16">
        <v>114820</v>
      </c>
      <c r="F26" s="17">
        <f t="shared" si="2"/>
        <v>9661</v>
      </c>
      <c r="G26" s="18">
        <f t="shared" si="3"/>
        <v>7.4343406360859093E-2</v>
      </c>
    </row>
    <row r="27" spans="1:7" x14ac:dyDescent="0.3">
      <c r="A27" s="14" t="s">
        <v>40</v>
      </c>
      <c r="B27" s="15">
        <f>7501+9475+12330</f>
        <v>29306</v>
      </c>
      <c r="C27" s="16">
        <f>7004+22775+12925</f>
        <v>42704</v>
      </c>
      <c r="D27" s="16">
        <f>7852+11840+12142</f>
        <v>31834</v>
      </c>
      <c r="E27" s="16">
        <f>7058+4964+7119</f>
        <v>19141</v>
      </c>
      <c r="F27" s="17">
        <f t="shared" si="2"/>
        <v>-13398</v>
      </c>
      <c r="G27" s="18">
        <f t="shared" si="3"/>
        <v>-0.31374110153615586</v>
      </c>
    </row>
    <row r="28" spans="1:7" x14ac:dyDescent="0.3">
      <c r="A28" s="14" t="s">
        <v>41</v>
      </c>
      <c r="B28" s="15">
        <v>58142</v>
      </c>
      <c r="C28" s="16">
        <v>70043</v>
      </c>
      <c r="D28" s="16">
        <v>64587</v>
      </c>
      <c r="E28" s="16">
        <v>52667</v>
      </c>
      <c r="F28" s="17">
        <f t="shared" si="2"/>
        <v>-11901</v>
      </c>
      <c r="G28" s="18">
        <f t="shared" si="3"/>
        <v>-0.16990991248233228</v>
      </c>
    </row>
    <row r="29" spans="1:7" x14ac:dyDescent="0.3">
      <c r="A29" s="14" t="s">
        <v>42</v>
      </c>
      <c r="B29" s="15">
        <v>324063</v>
      </c>
      <c r="C29" s="16">
        <v>351143</v>
      </c>
      <c r="D29" s="16">
        <v>316665</v>
      </c>
      <c r="E29" s="16">
        <v>218503</v>
      </c>
      <c r="F29" s="17">
        <f t="shared" si="2"/>
        <v>-27080</v>
      </c>
      <c r="G29" s="18">
        <f t="shared" si="3"/>
        <v>-7.7119578063637895E-2</v>
      </c>
    </row>
    <row r="30" spans="1:7" x14ac:dyDescent="0.3">
      <c r="A30" s="14" t="s">
        <v>43</v>
      </c>
      <c r="B30" s="15">
        <v>248132</v>
      </c>
      <c r="C30" s="16">
        <v>264629</v>
      </c>
      <c r="D30" s="16">
        <v>285343</v>
      </c>
      <c r="E30" s="16">
        <v>93297</v>
      </c>
      <c r="F30" s="17">
        <f t="shared" si="2"/>
        <v>-16497</v>
      </c>
      <c r="G30" s="18">
        <f t="shared" si="3"/>
        <v>-6.2340106337551819E-2</v>
      </c>
    </row>
    <row r="31" spans="1:7" x14ac:dyDescent="0.3">
      <c r="A31" s="14" t="s">
        <v>44</v>
      </c>
      <c r="B31" s="15"/>
      <c r="C31" s="16"/>
      <c r="D31" s="16"/>
      <c r="E31" s="16">
        <v>688451</v>
      </c>
      <c r="F31" s="17">
        <f t="shared" si="2"/>
        <v>0</v>
      </c>
      <c r="G31" s="18"/>
    </row>
    <row r="32" spans="1:7" x14ac:dyDescent="0.3">
      <c r="A32" s="14" t="s">
        <v>45</v>
      </c>
      <c r="B32" s="15">
        <v>11898</v>
      </c>
      <c r="C32" s="16">
        <v>20730</v>
      </c>
      <c r="D32" s="16">
        <v>20730</v>
      </c>
      <c r="E32" s="16">
        <v>25841</v>
      </c>
      <c r="F32" s="17">
        <f t="shared" si="2"/>
        <v>-8832</v>
      </c>
      <c r="G32" s="18">
        <f t="shared" si="3"/>
        <v>-0.4260492040520984</v>
      </c>
    </row>
    <row r="33" spans="1:7" x14ac:dyDescent="0.3">
      <c r="A33" s="14" t="s">
        <v>46</v>
      </c>
      <c r="B33" s="15">
        <v>25415</v>
      </c>
      <c r="C33" s="16">
        <v>24200</v>
      </c>
      <c r="D33" s="16">
        <v>24205</v>
      </c>
      <c r="E33" s="16">
        <v>19500</v>
      </c>
      <c r="F33" s="17">
        <f t="shared" si="2"/>
        <v>1215</v>
      </c>
      <c r="G33" s="18">
        <f t="shared" si="3"/>
        <v>5.020661157024793E-2</v>
      </c>
    </row>
    <row r="34" spans="1:7" x14ac:dyDescent="0.3">
      <c r="A34" s="14" t="s">
        <v>47</v>
      </c>
      <c r="B34" s="15">
        <v>112980</v>
      </c>
      <c r="C34" s="16">
        <v>110760</v>
      </c>
      <c r="D34" s="16">
        <v>110760</v>
      </c>
      <c r="E34" s="16">
        <v>108084</v>
      </c>
      <c r="F34" s="17">
        <f t="shared" si="2"/>
        <v>2220</v>
      </c>
      <c r="G34" s="18">
        <f t="shared" si="3"/>
        <v>2.0043336944745395E-2</v>
      </c>
    </row>
    <row r="35" spans="1:7" x14ac:dyDescent="0.3">
      <c r="A35" s="14" t="s">
        <v>48</v>
      </c>
      <c r="B35" s="15">
        <v>26150</v>
      </c>
      <c r="C35" s="16">
        <v>32000</v>
      </c>
      <c r="D35" s="16">
        <v>32000</v>
      </c>
      <c r="E35" s="16">
        <v>36660</v>
      </c>
      <c r="F35" s="17">
        <f t="shared" si="2"/>
        <v>-5850</v>
      </c>
      <c r="G35" s="18">
        <f t="shared" si="3"/>
        <v>-0.18281249999999999</v>
      </c>
    </row>
    <row r="36" spans="1:7" x14ac:dyDescent="0.3">
      <c r="A36" s="14" t="s">
        <v>49</v>
      </c>
      <c r="B36" s="15">
        <v>135000</v>
      </c>
      <c r="C36" s="16">
        <v>80000</v>
      </c>
      <c r="D36" s="13">
        <v>0</v>
      </c>
      <c r="E36" s="16">
        <v>0</v>
      </c>
      <c r="F36" s="17">
        <f t="shared" si="2"/>
        <v>55000</v>
      </c>
      <c r="G36" s="18">
        <f t="shared" si="3"/>
        <v>0.6875</v>
      </c>
    </row>
    <row r="37" spans="1:7" x14ac:dyDescent="0.3">
      <c r="A37" s="14" t="s">
        <v>50</v>
      </c>
      <c r="B37" s="15">
        <v>220660</v>
      </c>
      <c r="C37" s="16">
        <v>196540</v>
      </c>
      <c r="D37" s="16">
        <v>186390</v>
      </c>
      <c r="E37" s="16">
        <f>156628+10912</f>
        <v>167540</v>
      </c>
      <c r="F37" s="17">
        <f t="shared" si="2"/>
        <v>24120</v>
      </c>
      <c r="G37" s="18">
        <f t="shared" si="3"/>
        <v>0.1227231097995319</v>
      </c>
    </row>
    <row r="38" spans="1:7" x14ac:dyDescent="0.3">
      <c r="A38" s="14" t="s">
        <v>51</v>
      </c>
      <c r="B38" s="15">
        <v>60235</v>
      </c>
      <c r="C38" s="16">
        <v>73272</v>
      </c>
      <c r="D38" s="16">
        <v>58365</v>
      </c>
      <c r="E38" s="16">
        <v>56969</v>
      </c>
      <c r="F38" s="17">
        <f t="shared" si="2"/>
        <v>-13037</v>
      </c>
      <c r="G38" s="18">
        <f t="shared" si="3"/>
        <v>-0.17792608363358445</v>
      </c>
    </row>
    <row r="39" spans="1:7" x14ac:dyDescent="0.3">
      <c r="A39" s="14" t="s">
        <v>52</v>
      </c>
      <c r="B39" s="15">
        <v>8658</v>
      </c>
      <c r="C39" s="16">
        <v>8304</v>
      </c>
      <c r="D39" s="16">
        <v>8304</v>
      </c>
      <c r="E39" s="16">
        <v>7917</v>
      </c>
      <c r="F39" s="17">
        <f t="shared" si="2"/>
        <v>354</v>
      </c>
      <c r="G39" s="18">
        <f t="shared" si="3"/>
        <v>4.2630057803468208E-2</v>
      </c>
    </row>
    <row r="40" spans="1:7" x14ac:dyDescent="0.3">
      <c r="A40" s="14" t="s">
        <v>53</v>
      </c>
      <c r="B40" s="15">
        <v>74600</v>
      </c>
      <c r="C40" s="16">
        <v>76283</v>
      </c>
      <c r="D40" s="16">
        <v>68250</v>
      </c>
      <c r="E40" s="16">
        <v>73935</v>
      </c>
      <c r="F40" s="17">
        <f t="shared" si="2"/>
        <v>-1683</v>
      </c>
      <c r="G40" s="18">
        <f t="shared" si="3"/>
        <v>-2.2062582751071667E-2</v>
      </c>
    </row>
    <row r="41" spans="1:7" x14ac:dyDescent="0.3">
      <c r="A41" s="14" t="s">
        <v>54</v>
      </c>
      <c r="B41" s="15">
        <v>17610</v>
      </c>
      <c r="C41" s="16">
        <v>8110</v>
      </c>
      <c r="D41" s="16">
        <v>18687</v>
      </c>
      <c r="E41" s="16">
        <v>14317</v>
      </c>
      <c r="F41" s="17">
        <f t="shared" si="2"/>
        <v>9500</v>
      </c>
      <c r="G41" s="18">
        <f t="shared" si="3"/>
        <v>1.1713933415536375</v>
      </c>
    </row>
    <row r="42" spans="1:7" x14ac:dyDescent="0.3">
      <c r="A42" s="29" t="s">
        <v>55</v>
      </c>
      <c r="B42" s="15"/>
      <c r="C42" s="16"/>
      <c r="D42" s="16"/>
      <c r="E42" s="16"/>
      <c r="F42" s="17"/>
      <c r="G42" s="18"/>
    </row>
    <row r="43" spans="1:7" x14ac:dyDescent="0.3">
      <c r="A43" s="14" t="s">
        <v>56</v>
      </c>
      <c r="B43" s="15">
        <v>555767</v>
      </c>
      <c r="C43" s="16">
        <v>505608</v>
      </c>
      <c r="D43" s="16">
        <v>411804</v>
      </c>
      <c r="E43" s="16">
        <f>414190+50000</f>
        <v>464190</v>
      </c>
      <c r="F43" s="17">
        <f>B43-C43</f>
        <v>50159</v>
      </c>
      <c r="G43" s="18">
        <f>F43/C43</f>
        <v>9.9205313207069504E-2</v>
      </c>
    </row>
    <row r="44" spans="1:7" x14ac:dyDescent="0.3">
      <c r="A44" s="14" t="s">
        <v>57</v>
      </c>
      <c r="B44" s="15">
        <v>288490</v>
      </c>
      <c r="C44" s="16">
        <v>183588</v>
      </c>
      <c r="D44" s="16">
        <v>148700</v>
      </c>
      <c r="E44" s="16">
        <v>164328</v>
      </c>
      <c r="F44" s="17">
        <f>B44-C44</f>
        <v>104902</v>
      </c>
      <c r="G44" s="18">
        <f>F44/C44</f>
        <v>0.57139900211342787</v>
      </c>
    </row>
    <row r="45" spans="1:7" x14ac:dyDescent="0.3">
      <c r="A45" s="14" t="s">
        <v>58</v>
      </c>
      <c r="B45" s="15">
        <v>117075</v>
      </c>
      <c r="C45" s="16">
        <v>63065</v>
      </c>
      <c r="D45" s="16">
        <v>200500</v>
      </c>
      <c r="E45" s="16">
        <v>170893</v>
      </c>
      <c r="F45" s="17">
        <f>B45-C45</f>
        <v>54010</v>
      </c>
      <c r="G45" s="18">
        <f>F45/C45</f>
        <v>0.85641798144771264</v>
      </c>
    </row>
    <row r="46" spans="1:7" x14ac:dyDescent="0.3">
      <c r="A46" s="14" t="s">
        <v>59</v>
      </c>
      <c r="B46" s="15">
        <v>1125972</v>
      </c>
      <c r="C46" s="16">
        <v>715776</v>
      </c>
      <c r="D46" s="16">
        <v>1765600</v>
      </c>
      <c r="E46" s="16">
        <v>1013377</v>
      </c>
      <c r="F46" s="17">
        <f>B46-C46</f>
        <v>410196</v>
      </c>
      <c r="G46" s="18">
        <f>F46/C46</f>
        <v>0.57307872854077258</v>
      </c>
    </row>
    <row r="47" spans="1:7" x14ac:dyDescent="0.3">
      <c r="A47" s="14" t="s">
        <v>60</v>
      </c>
      <c r="B47" s="19">
        <v>283909</v>
      </c>
      <c r="C47" s="20">
        <v>92691</v>
      </c>
      <c r="D47" s="20">
        <v>65000</v>
      </c>
      <c r="E47" s="20">
        <v>35203</v>
      </c>
      <c r="F47" s="17">
        <f>B47-C47</f>
        <v>191218</v>
      </c>
      <c r="G47" s="18">
        <f>F47/C47</f>
        <v>2.0629618841095683</v>
      </c>
    </row>
    <row r="48" spans="1:7" x14ac:dyDescent="0.3">
      <c r="A48" s="29" t="s">
        <v>61</v>
      </c>
      <c r="B48" s="30">
        <f>SUM(B43:B47)</f>
        <v>2371213</v>
      </c>
      <c r="C48" s="31">
        <f>SUM(C43:C47)</f>
        <v>1560728</v>
      </c>
      <c r="D48" s="31">
        <f>SUM(D43:D47)</f>
        <v>2591604</v>
      </c>
      <c r="E48" s="31">
        <f>SUM(E43:E47)</f>
        <v>1847991</v>
      </c>
      <c r="F48" s="32">
        <f>SUM(F43:F47)</f>
        <v>810485</v>
      </c>
      <c r="G48" s="33">
        <f t="shared" si="3"/>
        <v>0.51929932698074233</v>
      </c>
    </row>
    <row r="49" spans="1:7" x14ac:dyDescent="0.3">
      <c r="A49" s="21" t="s">
        <v>62</v>
      </c>
      <c r="B49" s="22">
        <f>SUM(B20:B47)</f>
        <v>6944501</v>
      </c>
      <c r="C49" s="23">
        <f>SUM(C20:C47)</f>
        <v>5690223</v>
      </c>
      <c r="D49" s="23">
        <f>SUM(D20:D47)</f>
        <v>6633948</v>
      </c>
      <c r="E49" s="23">
        <f>SUM(E20:E47)</f>
        <v>5884844</v>
      </c>
      <c r="F49" s="23">
        <f t="shared" si="2"/>
        <v>1254278</v>
      </c>
      <c r="G49" s="25">
        <f t="shared" si="3"/>
        <v>0.22042686200523248</v>
      </c>
    </row>
    <row r="50" spans="1:7" x14ac:dyDescent="0.3">
      <c r="A50" s="11"/>
      <c r="B50" s="26"/>
      <c r="C50" s="27"/>
      <c r="D50" s="27"/>
      <c r="E50" s="27"/>
      <c r="F50" s="27"/>
      <c r="G50" s="27"/>
    </row>
    <row r="51" spans="1:7" x14ac:dyDescent="0.3">
      <c r="A51" s="34" t="s">
        <v>63</v>
      </c>
      <c r="B51" s="35">
        <f>B17-B49</f>
        <v>-226100</v>
      </c>
      <c r="C51" s="17">
        <f>C17-C49</f>
        <v>857087</v>
      </c>
      <c r="D51" s="17">
        <f>D17-D49</f>
        <v>5279</v>
      </c>
      <c r="E51" s="17">
        <f>E17-E49</f>
        <v>86115</v>
      </c>
      <c r="F51" s="17">
        <f>B50:B51-C51</f>
        <v>-1083187</v>
      </c>
      <c r="G51" s="18">
        <f>F51/C51</f>
        <v>-1.263800524334169</v>
      </c>
    </row>
    <row r="52" spans="1:7" ht="15" thickBot="1" x14ac:dyDescent="0.35">
      <c r="A52" s="14" t="s">
        <v>64</v>
      </c>
      <c r="B52" s="42">
        <v>0</v>
      </c>
      <c r="C52" s="43">
        <v>-115</v>
      </c>
      <c r="D52" s="44">
        <v>0</v>
      </c>
      <c r="E52" s="43">
        <v>-1586</v>
      </c>
      <c r="F52" s="44">
        <f>B52-C52</f>
        <v>115</v>
      </c>
      <c r="G52" s="18">
        <f>F52/C52</f>
        <v>-1</v>
      </c>
    </row>
    <row r="53" spans="1:7" ht="21" customHeight="1" thickBot="1" x14ac:dyDescent="0.35">
      <c r="A53" s="34" t="s">
        <v>65</v>
      </c>
      <c r="B53" s="36">
        <f>B52+B51</f>
        <v>-226100</v>
      </c>
      <c r="C53" s="37">
        <f>C52+C51</f>
        <v>856972</v>
      </c>
      <c r="D53" s="37">
        <f>D52+D51</f>
        <v>5279</v>
      </c>
      <c r="E53" s="37">
        <f>E52+E51</f>
        <v>84529</v>
      </c>
      <c r="F53" s="38">
        <f>B53-C53</f>
        <v>-1083072</v>
      </c>
      <c r="G53" s="18">
        <f>F53/C53</f>
        <v>-1.2638359246276425</v>
      </c>
    </row>
    <row r="54" spans="1:7" ht="15" thickTop="1" x14ac:dyDescent="0.3">
      <c r="B54" s="1"/>
      <c r="C54" s="1"/>
      <c r="D54" s="1"/>
      <c r="E54" s="1"/>
      <c r="F54" s="1"/>
    </row>
  </sheetData>
  <mergeCells count="3">
    <mergeCell ref="A2:A3"/>
    <mergeCell ref="F2:F3"/>
    <mergeCell ref="G2:G3"/>
  </mergeCells>
  <pageMargins left="0.4" right="0.2" top="0.25" bottom="0.25" header="0.3" footer="0.3"/>
  <pageSetup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15"/>
  <sheetViews>
    <sheetView workbookViewId="0">
      <selection activeCell="L11" sqref="L11"/>
    </sheetView>
  </sheetViews>
  <sheetFormatPr defaultRowHeight="14.4" x14ac:dyDescent="0.3"/>
  <cols>
    <col min="1" max="2" width="11" customWidth="1"/>
    <col min="3" max="4" width="6" customWidth="1"/>
    <col min="5" max="5" width="4.5546875" customWidth="1"/>
    <col min="6" max="6" width="6.88671875" style="39" customWidth="1"/>
    <col min="7" max="7" width="11.6640625" style="39" hidden="1" customWidth="1"/>
    <col min="8" max="8" width="7.88671875" style="39" customWidth="1"/>
    <col min="9" max="9" width="4" customWidth="1"/>
  </cols>
  <sheetData>
    <row r="5" spans="1:8" x14ac:dyDescent="0.3">
      <c r="A5" t="s">
        <v>10</v>
      </c>
      <c r="F5" s="39" t="s">
        <v>11</v>
      </c>
    </row>
    <row r="6" spans="1:8" x14ac:dyDescent="0.3">
      <c r="A6" t="s">
        <v>2</v>
      </c>
      <c r="B6" s="1">
        <v>3441692</v>
      </c>
      <c r="C6" s="2">
        <f>B6/$B$14</f>
        <v>0.49559961183676121</v>
      </c>
      <c r="F6" s="39" t="s">
        <v>2</v>
      </c>
      <c r="G6" s="40">
        <f>1549231+42500</f>
        <v>1591731</v>
      </c>
      <c r="H6" s="41">
        <f>G6/$G$15</f>
        <v>0.43585484566570143</v>
      </c>
    </row>
    <row r="7" spans="1:8" x14ac:dyDescent="0.3">
      <c r="A7" t="s">
        <v>4</v>
      </c>
      <c r="B7" s="1">
        <f>815077+66372</f>
        <v>881449</v>
      </c>
      <c r="C7" s="2">
        <f t="shared" ref="C7:C13" si="0">B7/$B$14</f>
        <v>0.12692762230144397</v>
      </c>
      <c r="F7" s="39" t="s">
        <v>4</v>
      </c>
      <c r="G7" s="40">
        <v>525156</v>
      </c>
      <c r="H7" s="41">
        <f t="shared" ref="H7:H13" si="1">G7/$G$15</f>
        <v>0.14380054627975275</v>
      </c>
    </row>
    <row r="8" spans="1:8" x14ac:dyDescent="0.3">
      <c r="A8" t="s">
        <v>5</v>
      </c>
      <c r="B8" s="1">
        <v>475920</v>
      </c>
      <c r="C8" s="2">
        <f t="shared" si="0"/>
        <v>6.8531921876028246E-2</v>
      </c>
      <c r="F8" s="39" t="s">
        <v>5</v>
      </c>
      <c r="G8" s="40">
        <v>269030</v>
      </c>
      <c r="H8" s="41">
        <f t="shared" si="1"/>
        <v>7.366698841038069E-2</v>
      </c>
    </row>
    <row r="9" spans="1:8" x14ac:dyDescent="0.3">
      <c r="A9" t="s">
        <v>6</v>
      </c>
      <c r="B9" s="1">
        <v>84368</v>
      </c>
      <c r="C9" s="2">
        <f t="shared" si="0"/>
        <v>1.2148893059414924E-2</v>
      </c>
      <c r="F9" s="39" t="s">
        <v>6</v>
      </c>
      <c r="G9" s="40">
        <v>50270</v>
      </c>
      <c r="H9" s="41">
        <f t="shared" si="1"/>
        <v>1.3765154471210784E-2</v>
      </c>
    </row>
    <row r="10" spans="1:8" x14ac:dyDescent="0.3">
      <c r="A10" t="s">
        <v>7</v>
      </c>
      <c r="B10" s="1">
        <v>173410</v>
      </c>
      <c r="C10" s="2">
        <f t="shared" si="0"/>
        <v>2.4970836637506426E-2</v>
      </c>
      <c r="F10" s="39" t="s">
        <v>7</v>
      </c>
      <c r="G10" s="40">
        <v>128673</v>
      </c>
      <c r="H10" s="41">
        <f t="shared" si="1"/>
        <v>3.5233811841537795E-2</v>
      </c>
    </row>
    <row r="11" spans="1:8" x14ac:dyDescent="0.3">
      <c r="A11" t="s">
        <v>8</v>
      </c>
      <c r="B11" s="1">
        <f>96539+42500+39785</f>
        <v>178824</v>
      </c>
      <c r="C11" s="2">
        <f t="shared" si="0"/>
        <v>2.5750446288365429E-2</v>
      </c>
      <c r="F11" s="39" t="s">
        <v>8</v>
      </c>
      <c r="G11" s="40">
        <v>76025</v>
      </c>
      <c r="H11" s="41">
        <f t="shared" si="1"/>
        <v>2.0817502858042566E-2</v>
      </c>
    </row>
    <row r="12" spans="1:8" x14ac:dyDescent="0.3">
      <c r="A12" t="s">
        <v>3</v>
      </c>
      <c r="B12" s="1">
        <f>1072898+66372</f>
        <v>1139270</v>
      </c>
      <c r="C12" s="2">
        <f t="shared" si="0"/>
        <v>0.16405354394793809</v>
      </c>
      <c r="F12" s="39" t="s">
        <v>3</v>
      </c>
      <c r="G12" s="40">
        <v>666214</v>
      </c>
      <c r="H12" s="41">
        <f t="shared" si="1"/>
        <v>0.18242567377925642</v>
      </c>
    </row>
    <row r="13" spans="1:8" x14ac:dyDescent="0.3">
      <c r="A13" t="s">
        <v>9</v>
      </c>
      <c r="B13" s="1">
        <v>569568</v>
      </c>
      <c r="C13" s="2">
        <f t="shared" si="0"/>
        <v>8.2017124052541718E-2</v>
      </c>
      <c r="F13" s="39" t="s">
        <v>9</v>
      </c>
      <c r="G13" s="40">
        <v>344876</v>
      </c>
      <c r="H13" s="41">
        <f t="shared" si="1"/>
        <v>9.4435476694117573E-2</v>
      </c>
    </row>
    <row r="14" spans="1:8" x14ac:dyDescent="0.3">
      <c r="B14">
        <f>SUM(B6:B13)</f>
        <v>6944501</v>
      </c>
      <c r="G14" s="40"/>
      <c r="H14" s="41"/>
    </row>
    <row r="15" spans="1:8" x14ac:dyDescent="0.3">
      <c r="G15" s="40">
        <f>SUM(G6:G14)</f>
        <v>3651975</v>
      </c>
    </row>
  </sheetData>
  <pageMargins left="0.3" right="0.2" top="0.75" bottom="0.75" header="0.3" footer="0.3"/>
  <pageSetup scale="1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 Budget</vt:lpstr>
      <vt:lpstr>2020 Functional Expenses</vt:lpstr>
      <vt:lpstr>'2020 Budget'!Print_Area</vt:lpstr>
      <vt:lpstr>'2020 Functional Expenses'!Print_Area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Gollub</dc:creator>
  <cp:lastModifiedBy>Matt Bolger</cp:lastModifiedBy>
  <cp:lastPrinted>2019-12-03T15:33:12Z</cp:lastPrinted>
  <dcterms:created xsi:type="dcterms:W3CDTF">2016-02-29T16:53:32Z</dcterms:created>
  <dcterms:modified xsi:type="dcterms:W3CDTF">2020-01-16T22:26:07Z</dcterms:modified>
</cp:coreProperties>
</file>